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udo\NAS-Commun\Résultats\2024-2025\"/>
    </mc:Choice>
  </mc:AlternateContent>
  <xr:revisionPtr revIDLastSave="0" documentId="8_{21FA9B16-C5D6-44EC-8613-F830D1F95539}" xr6:coauthVersionLast="47" xr6:coauthVersionMax="47" xr10:uidLastSave="{00000000-0000-0000-0000-000000000000}"/>
  <bookViews>
    <workbookView xWindow="-108" yWindow="-108" windowWidth="23256" windowHeight="12456" tabRatio="754" activeTab="11" xr2:uid="{7C0A4B54-D968-4E99-A5DD-EAF97C399057}"/>
  </bookViews>
  <sheets>
    <sheet name="- 52 F" sheetId="12" r:id="rId1"/>
    <sheet name="-57 F" sheetId="6" r:id="rId2"/>
    <sheet name="-63 F" sheetId="7" r:id="rId3"/>
    <sheet name="-69 F" sheetId="13" r:id="rId4"/>
    <sheet name="-76 F" sheetId="8" r:id="rId5"/>
    <sheet name="-84 F" sheetId="9" r:id="rId6"/>
    <sheet name="- 59 H" sheetId="10" r:id="rId7"/>
    <sheet name="-66 H" sheetId="11" r:id="rId8"/>
    <sheet name="-74 H" sheetId="2" r:id="rId9"/>
    <sheet name="-83 H" sheetId="3" r:id="rId10"/>
    <sheet name="-93 H" sheetId="4" r:id="rId11"/>
    <sheet name="-105 H" sheetId="5" r:id="rId12"/>
  </sheets>
  <definedNames>
    <definedName name="_xlnm._FilterDatabase" localSheetId="9" hidden="1">'-83 H'!$O$1:$O$9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" i="5" l="1"/>
  <c r="O4" i="5"/>
  <c r="N4" i="5"/>
  <c r="R3" i="5"/>
  <c r="O3" i="5"/>
  <c r="N3" i="5"/>
  <c r="R2" i="5"/>
  <c r="N2" i="5"/>
  <c r="R3" i="4"/>
  <c r="O3" i="4"/>
  <c r="N3" i="4"/>
  <c r="R2" i="4"/>
  <c r="O2" i="4"/>
  <c r="N2" i="4"/>
  <c r="R4" i="4"/>
  <c r="O4" i="4"/>
  <c r="N4" i="4"/>
  <c r="R5" i="4"/>
  <c r="O5" i="4"/>
  <c r="N5" i="4"/>
  <c r="R9" i="3"/>
  <c r="O9" i="3"/>
  <c r="N9" i="3"/>
  <c r="R8" i="3"/>
  <c r="O8" i="3"/>
  <c r="N8" i="3"/>
  <c r="R3" i="3"/>
  <c r="O3" i="3"/>
  <c r="N3" i="3"/>
  <c r="R7" i="3"/>
  <c r="O7" i="3"/>
  <c r="N7" i="3"/>
  <c r="R6" i="3"/>
  <c r="O6" i="3"/>
  <c r="N6" i="3"/>
  <c r="R5" i="3"/>
  <c r="O5" i="3"/>
  <c r="N5" i="3"/>
  <c r="R4" i="3"/>
  <c r="O4" i="3"/>
  <c r="N4" i="3"/>
  <c r="R2" i="3"/>
  <c r="O2" i="3"/>
  <c r="N2" i="3"/>
  <c r="N5" i="2"/>
  <c r="O5" i="2"/>
  <c r="R5" i="2"/>
  <c r="N2" i="2"/>
  <c r="O2" i="2"/>
  <c r="R2" i="2"/>
  <c r="N6" i="2"/>
  <c r="O6" i="2"/>
  <c r="R6" i="2"/>
  <c r="N3" i="2"/>
  <c r="O3" i="2"/>
  <c r="R3" i="2"/>
  <c r="N4" i="2"/>
  <c r="O4" i="2"/>
  <c r="R4" i="2"/>
  <c r="N7" i="2"/>
  <c r="O7" i="2"/>
  <c r="R7" i="2"/>
  <c r="R3" i="11"/>
  <c r="O3" i="11"/>
  <c r="N3" i="11"/>
  <c r="R2" i="11"/>
  <c r="O2" i="11"/>
  <c r="N2" i="11"/>
  <c r="R2" i="10"/>
  <c r="O2" i="10"/>
  <c r="N2" i="10"/>
  <c r="R2" i="9"/>
  <c r="O2" i="9"/>
  <c r="N2" i="9"/>
  <c r="R3" i="8"/>
  <c r="O3" i="8"/>
  <c r="N3" i="8"/>
  <c r="R2" i="8"/>
  <c r="O2" i="8"/>
  <c r="N2" i="8"/>
  <c r="R2" i="13"/>
  <c r="O2" i="13"/>
  <c r="N2" i="13"/>
  <c r="R3" i="13"/>
  <c r="O3" i="13"/>
  <c r="N3" i="13"/>
  <c r="R4" i="7"/>
  <c r="O4" i="7"/>
  <c r="N4" i="7"/>
  <c r="R3" i="7"/>
  <c r="O3" i="7"/>
  <c r="N3" i="7"/>
  <c r="R2" i="7"/>
  <c r="O2" i="7"/>
  <c r="N2" i="7"/>
  <c r="R2" i="6"/>
  <c r="O2" i="6"/>
  <c r="N2" i="6"/>
  <c r="R3" i="6"/>
  <c r="O3" i="6"/>
  <c r="N3" i="6"/>
  <c r="R4" i="6"/>
  <c r="O4" i="6"/>
  <c r="N4" i="6"/>
  <c r="R2" i="12"/>
  <c r="O2" i="12"/>
  <c r="N2" i="12"/>
</calcChain>
</file>

<file path=xl/sharedStrings.xml><?xml version="1.0" encoding="utf-8"?>
<sst xmlns="http://schemas.openxmlformats.org/spreadsheetml/2006/main" count="696" uniqueCount="189">
  <si>
    <t>JEUNE HOMME -74 (H)</t>
  </si>
  <si>
    <t>N°Equipe</t>
  </si>
  <si>
    <t>N° licence</t>
  </si>
  <si>
    <t>Nom</t>
  </si>
  <si>
    <t>Prénom</t>
  </si>
  <si>
    <t>date naiss.</t>
  </si>
  <si>
    <t>Sexe</t>
  </si>
  <si>
    <t>E/NE</t>
  </si>
  <si>
    <t>Téléphone</t>
  </si>
  <si>
    <t>E-mail</t>
  </si>
  <si>
    <t>N° AS</t>
  </si>
  <si>
    <t>AS</t>
  </si>
  <si>
    <t>Académie</t>
  </si>
  <si>
    <t>Résultat (Poids)</t>
  </si>
  <si>
    <t>Place</t>
  </si>
  <si>
    <t>Statut</t>
  </si>
  <si>
    <t>Demande de qualif</t>
  </si>
  <si>
    <t>Notes (voir aide)</t>
  </si>
  <si>
    <t>Inscrit par</t>
  </si>
  <si>
    <t>B101006339</t>
  </si>
  <si>
    <t>LAMOUR</t>
  </si>
  <si>
    <t>MATTEO</t>
  </si>
  <si>
    <t>M</t>
  </si>
  <si>
    <t>E</t>
  </si>
  <si>
    <t>lamourmatteo@gmail.com</t>
  </si>
  <si>
    <t>B101</t>
  </si>
  <si>
    <t>Université de Picardie</t>
  </si>
  <si>
    <t>AMIENS</t>
  </si>
  <si>
    <t>Non renseigné</t>
  </si>
  <si>
    <t>QE</t>
  </si>
  <si>
    <t>Administration</t>
  </si>
  <si>
    <t>B10U093027</t>
  </si>
  <si>
    <t>BOURDINOT</t>
  </si>
  <si>
    <t>MATHEO</t>
  </si>
  <si>
    <t>bourdinotmatheo05@gmail.com</t>
  </si>
  <si>
    <t>B10U</t>
  </si>
  <si>
    <t>Présent</t>
  </si>
  <si>
    <t>---</t>
  </si>
  <si>
    <t>B101002610</t>
  </si>
  <si>
    <t>GLISE</t>
  </si>
  <si>
    <t>KEVIN</t>
  </si>
  <si>
    <t>KEVINGLISE07@GMAIL.COM</t>
  </si>
  <si>
    <t>B101094733</t>
  </si>
  <si>
    <t>PANNIER</t>
  </si>
  <si>
    <t>THOMAS</t>
  </si>
  <si>
    <t>thomaspannier99@gmail.com</t>
  </si>
  <si>
    <t>B101011307</t>
  </si>
  <si>
    <t>GELE</t>
  </si>
  <si>
    <t>ULYSSE</t>
  </si>
  <si>
    <t>ulyssegele@outlook.fr</t>
  </si>
  <si>
    <t>B10U104504</t>
  </si>
  <si>
    <t>HALLU</t>
  </si>
  <si>
    <t>BAPTISTE</t>
  </si>
  <si>
    <t>baptiste.hallu@outlook.fr</t>
  </si>
  <si>
    <t>JEUNE HOMME -83 (H)</t>
  </si>
  <si>
    <t>B10U078658</t>
  </si>
  <si>
    <t>DUCHAUSSOY</t>
  </si>
  <si>
    <t>ARTHUR</t>
  </si>
  <si>
    <t>arthduchaussoy@gmail.com</t>
  </si>
  <si>
    <t>Q</t>
  </si>
  <si>
    <t>B10U093046</t>
  </si>
  <si>
    <t>PEZET</t>
  </si>
  <si>
    <t>JULIAN</t>
  </si>
  <si>
    <t>pezetjulian30@gmail.com</t>
  </si>
  <si>
    <t>B10U094164</t>
  </si>
  <si>
    <t>BANCE</t>
  </si>
  <si>
    <t>CORENTIN</t>
  </si>
  <si>
    <t>corentinbance2801@gmail.com</t>
  </si>
  <si>
    <t>B10U094537</t>
  </si>
  <si>
    <t>CHANSOLLES-DESSABLON</t>
  </si>
  <si>
    <t>ELIAS</t>
  </si>
  <si>
    <t>ELIASCHANSOLLES@GMAIL.COM</t>
  </si>
  <si>
    <t>B101011246</t>
  </si>
  <si>
    <t>PERRIN-STRUB</t>
  </si>
  <si>
    <t>LOTHAIRE</t>
  </si>
  <si>
    <t>lothaire.ps@gmail.com</t>
  </si>
  <si>
    <t>B10U095038</t>
  </si>
  <si>
    <t>GAIOFATTO</t>
  </si>
  <si>
    <t>ENZO</t>
  </si>
  <si>
    <t>enzo.gaiofatto@hotmail.com</t>
  </si>
  <si>
    <t>B200108510</t>
  </si>
  <si>
    <t>ROUBAUD</t>
  </si>
  <si>
    <t>VICTOR</t>
  </si>
  <si>
    <t>victor.roubaud@etu.utc.fr</t>
  </si>
  <si>
    <t>B200</t>
  </si>
  <si>
    <t>UT Compiègne</t>
  </si>
  <si>
    <t>B200094335</t>
  </si>
  <si>
    <t>LAMBERT</t>
  </si>
  <si>
    <t>ANTOINE</t>
  </si>
  <si>
    <t>antoine.lambert05@gmail.com</t>
  </si>
  <si>
    <t>JEUNE HOMME -93 (H)</t>
  </si>
  <si>
    <t>B101027358</t>
  </si>
  <si>
    <t>FUZELLIER</t>
  </si>
  <si>
    <t>AXEL</t>
  </si>
  <si>
    <t>axelfuz26@gmail.com</t>
  </si>
  <si>
    <t>B101094165</t>
  </si>
  <si>
    <t>DEFOSSE</t>
  </si>
  <si>
    <t>ANTONIN</t>
  </si>
  <si>
    <t>antonindefosse@gmail.com</t>
  </si>
  <si>
    <t>B101077720</t>
  </si>
  <si>
    <t>JACONELLI</t>
  </si>
  <si>
    <t>THEO</t>
  </si>
  <si>
    <t>jaconellitheo@gmail.com</t>
  </si>
  <si>
    <t>B101089044</t>
  </si>
  <si>
    <t>GOEMAERE</t>
  </si>
  <si>
    <t>WILLIAM</t>
  </si>
  <si>
    <t>goemaere.william@gmail.com</t>
  </si>
  <si>
    <t>JEUNE HOMME -105 (H)</t>
  </si>
  <si>
    <t>B101045542</t>
  </si>
  <si>
    <t>MULOT</t>
  </si>
  <si>
    <t>WYATT</t>
  </si>
  <si>
    <t>wyattmulot222@gmail.com</t>
  </si>
  <si>
    <t>B101015763</t>
  </si>
  <si>
    <t>GAY</t>
  </si>
  <si>
    <t>RAPHAEL</t>
  </si>
  <si>
    <t>raphaelcontact60190@gmail.com</t>
  </si>
  <si>
    <t>B000109352</t>
  </si>
  <si>
    <t>MERCIER</t>
  </si>
  <si>
    <t>LOIC</t>
  </si>
  <si>
    <t>mercier.loic75@gmail.com</t>
  </si>
  <si>
    <t>B000</t>
  </si>
  <si>
    <t>Licences individuelles Amiens</t>
  </si>
  <si>
    <t>JEUNE FEMME -57 (F)</t>
  </si>
  <si>
    <t>B101012804</t>
  </si>
  <si>
    <t>LEMAIRE</t>
  </si>
  <si>
    <t>MARIE</t>
  </si>
  <si>
    <t>F</t>
  </si>
  <si>
    <t>marielemaire22@gmail.com</t>
  </si>
  <si>
    <t>B101014719</t>
  </si>
  <si>
    <t>PHAM</t>
  </si>
  <si>
    <t>LEE NA</t>
  </si>
  <si>
    <t>leenapham06@gmail.com</t>
  </si>
  <si>
    <t>B101088521</t>
  </si>
  <si>
    <t>VERHEYE</t>
  </si>
  <si>
    <t>CLARA</t>
  </si>
  <si>
    <t>clara.verheye2005@gmail.com</t>
  </si>
  <si>
    <t>JEUNE FEMME -63 (F)</t>
  </si>
  <si>
    <t>B10U091401</t>
  </si>
  <si>
    <t>DELPORTE PERLE</t>
  </si>
  <si>
    <t>MAE</t>
  </si>
  <si>
    <t>mae.delporte@gmail.com</t>
  </si>
  <si>
    <t>B101094167</t>
  </si>
  <si>
    <t>BOCOURT</t>
  </si>
  <si>
    <t>CLELIA</t>
  </si>
  <si>
    <t>clelia_04@icloud.com</t>
  </si>
  <si>
    <t>B10U096198</t>
  </si>
  <si>
    <t>BERREDJEB</t>
  </si>
  <si>
    <t>MELIE</t>
  </si>
  <si>
    <t>mberredjeb@gmail.com</t>
  </si>
  <si>
    <t>JEUNE FEMME -76 (F)</t>
  </si>
  <si>
    <t>B101029602</t>
  </si>
  <si>
    <t>MAZURKIEWICZ</t>
  </si>
  <si>
    <t>LEA</t>
  </si>
  <si>
    <t>lea.mazurkiewicz@icloud.com</t>
  </si>
  <si>
    <t>B101001268</t>
  </si>
  <si>
    <t>AKO</t>
  </si>
  <si>
    <t>ZELIE</t>
  </si>
  <si>
    <t>zelie.ako971@gmail.com</t>
  </si>
  <si>
    <t>JEUNE FEMME -84 (F)</t>
  </si>
  <si>
    <t>B10U084505</t>
  </si>
  <si>
    <t>DELAMARE</t>
  </si>
  <si>
    <t>FAUSTINE</t>
  </si>
  <si>
    <t>faustinedelamare@icloud.com</t>
  </si>
  <si>
    <t>JEUNE HOMME -59 (H)</t>
  </si>
  <si>
    <t>B101032618</t>
  </si>
  <si>
    <t>BOURNO</t>
  </si>
  <si>
    <t>AXEL.BOUBOU5@GMAIL.COM</t>
  </si>
  <si>
    <t>JEUNE HOMME -66 (H)</t>
  </si>
  <si>
    <t>B101018468</t>
  </si>
  <si>
    <t>LE LIEVRE</t>
  </si>
  <si>
    <t>MATHIS</t>
  </si>
  <si>
    <t>mathis.lelievre60@gmail.com</t>
  </si>
  <si>
    <t>B101097023</t>
  </si>
  <si>
    <t>FIGUEIREDO</t>
  </si>
  <si>
    <t>figueiredo.enzo07@gmail.com</t>
  </si>
  <si>
    <t>JEUNE FEMME -52 (F)</t>
  </si>
  <si>
    <t>B101094386</t>
  </si>
  <si>
    <t>PAASE-NIEDOSZEWSKI</t>
  </si>
  <si>
    <t>LISE</t>
  </si>
  <si>
    <t>lisepn@gmail.com</t>
  </si>
  <si>
    <t>JEUNE FEMME -69 (F)</t>
  </si>
  <si>
    <t>B10U094153</t>
  </si>
  <si>
    <t>VANDEKERCHOVE</t>
  </si>
  <si>
    <t>CHARLOTTE</t>
  </si>
  <si>
    <t>charlotte.vandekerchove@gmail.com</t>
  </si>
  <si>
    <t>B101086994</t>
  </si>
  <si>
    <t>BOUKACEM</t>
  </si>
  <si>
    <t>MONA</t>
  </si>
  <si>
    <t>boukacem.mona@gmail.com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</si>
</sst>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20227-4852-45A3-9108-196F5572137B}">
  <dimension ref="A1:S2"/>
  <sheetViews>
    <sheetView workbookViewId="0">
      <selection activeCell="K11" sqref="K11"/>
    </sheetView>
  </sheetViews>
  <sheetFormatPr baseColWidth="10" defaultRowHeight="14.4" x14ac:dyDescent="0.3"/>
  <cols>
    <col min="1" max="1" width="20.77734375" customWidth="1"/>
    <col min="2" max="2" width="0" hidden="1" customWidth="1"/>
    <col min="4" max="4" width="19.44140625" bestFit="1" customWidth="1"/>
    <col min="6" max="9" width="0" hidden="1" customWidth="1"/>
    <col min="10" max="10" width="15.88671875" hidden="1" customWidth="1"/>
    <col min="16" max="16" width="0" hidden="1" customWidth="1"/>
    <col min="18" max="19" width="0" hidden="1" customWidth="1"/>
  </cols>
  <sheetData>
    <row r="1" spans="1:19" ht="28.8" x14ac:dyDescent="0.3">
      <c r="A1" s="2" t="s">
        <v>175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spans="1:19" ht="28.8" x14ac:dyDescent="0.3">
      <c r="A2" s="1" t="s">
        <v>175</v>
      </c>
      <c r="B2" s="1">
        <v>17111</v>
      </c>
      <c r="C2" s="1" t="s">
        <v>176</v>
      </c>
      <c r="D2" s="1" t="s">
        <v>177</v>
      </c>
      <c r="E2" s="1" t="s">
        <v>178</v>
      </c>
      <c r="F2" s="6">
        <v>38319</v>
      </c>
      <c r="G2" s="1" t="s">
        <v>126</v>
      </c>
      <c r="H2" s="1" t="s">
        <v>23</v>
      </c>
      <c r="I2" s="1">
        <v>628522171</v>
      </c>
      <c r="J2" s="1" t="s">
        <v>179</v>
      </c>
      <c r="K2" s="1" t="s">
        <v>25</v>
      </c>
      <c r="L2" s="1" t="s">
        <v>26</v>
      </c>
      <c r="M2" s="1" t="s">
        <v>27</v>
      </c>
      <c r="N2" s="1" t="str">
        <f>"282,5"</f>
        <v>282,5</v>
      </c>
      <c r="O2" s="1" t="str">
        <f>"1"</f>
        <v>1</v>
      </c>
      <c r="P2" s="1" t="s">
        <v>36</v>
      </c>
      <c r="Q2" s="1" t="s">
        <v>59</v>
      </c>
      <c r="R2" s="3" t="str">
        <f>""</f>
        <v/>
      </c>
      <c r="S2" s="3" t="s">
        <v>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4C200-B29C-4491-A9BB-C4D07468F7F8}">
  <dimension ref="A1:S4"/>
  <sheetViews>
    <sheetView workbookViewId="0">
      <selection activeCell="S1" activeCellId="8" sqref="F7 B1:B1048576 F1:F1048576 H1:H1048576 I1:I1048576 J1:J1048576 P1:P1048576 R1:R1048576 S1:S1048576"/>
    </sheetView>
  </sheetViews>
  <sheetFormatPr baseColWidth="10" defaultRowHeight="14.4" x14ac:dyDescent="0.3"/>
  <cols>
    <col min="1" max="1" width="18.21875" bestFit="1" customWidth="1"/>
    <col min="2" max="2" width="8.88671875" hidden="1" customWidth="1"/>
    <col min="3" max="3" width="11.109375" bestFit="1" customWidth="1"/>
    <col min="4" max="4" width="8.5546875" bestFit="1" customWidth="1"/>
    <col min="5" max="5" width="7.44140625" bestFit="1" customWidth="1"/>
    <col min="6" max="6" width="10.33203125" hidden="1" customWidth="1"/>
    <col min="7" max="7" width="5" bestFit="1" customWidth="1"/>
    <col min="8" max="8" width="5" hidden="1" customWidth="1"/>
    <col min="9" max="9" width="10" hidden="1" customWidth="1"/>
    <col min="10" max="10" width="26.33203125" hidden="1" customWidth="1"/>
    <col min="11" max="11" width="5.6640625" bestFit="1" customWidth="1"/>
    <col min="12" max="12" width="29.44140625" customWidth="1"/>
    <col min="13" max="13" width="9.44140625" bestFit="1" customWidth="1"/>
    <col min="14" max="14" width="7.88671875" bestFit="1" customWidth="1"/>
    <col min="15" max="15" width="5.6640625" bestFit="1" customWidth="1"/>
    <col min="16" max="16" width="7.21875" hidden="1" customWidth="1"/>
    <col min="17" max="17" width="11.44140625" bestFit="1" customWidth="1"/>
    <col min="18" max="18" width="10" hidden="1" customWidth="1"/>
    <col min="19" max="19" width="10.6640625" hidden="1" customWidth="1"/>
  </cols>
  <sheetData>
    <row r="1" spans="1:19" ht="28.8" x14ac:dyDescent="0.3">
      <c r="A1" s="2" t="s">
        <v>122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spans="1:19" ht="43.2" x14ac:dyDescent="0.3">
      <c r="A2" s="1" t="s">
        <v>122</v>
      </c>
      <c r="B2" s="1">
        <v>15833</v>
      </c>
      <c r="C2" s="1" t="s">
        <v>132</v>
      </c>
      <c r="D2" s="1" t="s">
        <v>133</v>
      </c>
      <c r="E2" s="1" t="s">
        <v>134</v>
      </c>
      <c r="F2" s="6">
        <v>38398</v>
      </c>
      <c r="G2" s="1" t="s">
        <v>126</v>
      </c>
      <c r="H2" s="1" t="s">
        <v>23</v>
      </c>
      <c r="I2" s="1">
        <v>768800511</v>
      </c>
      <c r="J2" s="1" t="s">
        <v>135</v>
      </c>
      <c r="K2" s="1" t="s">
        <v>25</v>
      </c>
      <c r="L2" s="1" t="s">
        <v>26</v>
      </c>
      <c r="M2" s="1" t="s">
        <v>27</v>
      </c>
      <c r="N2" s="1" t="str">
        <f>"296"</f>
        <v>296</v>
      </c>
      <c r="O2" s="1" t="str">
        <f>"1"</f>
        <v>1</v>
      </c>
      <c r="P2" s="1" t="s">
        <v>36</v>
      </c>
      <c r="Q2" s="1" t="s">
        <v>59</v>
      </c>
      <c r="R2" s="1" t="str">
        <f>""</f>
        <v/>
      </c>
      <c r="S2" s="1" t="s">
        <v>30</v>
      </c>
    </row>
    <row r="3" spans="1:19" ht="43.2" x14ac:dyDescent="0.3">
      <c r="A3" s="1" t="s">
        <v>122</v>
      </c>
      <c r="B3" s="1">
        <v>15452</v>
      </c>
      <c r="C3" s="1" t="s">
        <v>128</v>
      </c>
      <c r="D3" s="1" t="s">
        <v>129</v>
      </c>
      <c r="E3" s="1" t="s">
        <v>130</v>
      </c>
      <c r="F3" s="6">
        <v>39066</v>
      </c>
      <c r="G3" s="1" t="s">
        <v>126</v>
      </c>
      <c r="H3" s="1" t="s">
        <v>23</v>
      </c>
      <c r="I3" s="1">
        <v>767316897</v>
      </c>
      <c r="J3" s="1" t="s">
        <v>131</v>
      </c>
      <c r="K3" s="1" t="s">
        <v>25</v>
      </c>
      <c r="L3" s="1" t="s">
        <v>26</v>
      </c>
      <c r="M3" s="1" t="s">
        <v>27</v>
      </c>
      <c r="N3" s="1" t="str">
        <f>"255"</f>
        <v>255</v>
      </c>
      <c r="O3" s="1" t="str">
        <f>"2"</f>
        <v>2</v>
      </c>
      <c r="P3" s="1" t="s">
        <v>36</v>
      </c>
      <c r="Q3" s="1" t="s">
        <v>37</v>
      </c>
      <c r="R3" s="1" t="str">
        <f>""</f>
        <v/>
      </c>
      <c r="S3" s="1" t="s">
        <v>30</v>
      </c>
    </row>
    <row r="4" spans="1:19" ht="43.2" x14ac:dyDescent="0.3">
      <c r="A4" s="1" t="s">
        <v>122</v>
      </c>
      <c r="B4" s="1">
        <v>14776</v>
      </c>
      <c r="C4" s="1" t="s">
        <v>123</v>
      </c>
      <c r="D4" s="1" t="s">
        <v>124</v>
      </c>
      <c r="E4" s="1" t="s">
        <v>125</v>
      </c>
      <c r="F4" s="6">
        <v>38464</v>
      </c>
      <c r="G4" s="1" t="s">
        <v>126</v>
      </c>
      <c r="H4" s="1" t="s">
        <v>23</v>
      </c>
      <c r="I4" s="1">
        <v>638146165</v>
      </c>
      <c r="J4" s="1" t="s">
        <v>127</v>
      </c>
      <c r="K4" s="1" t="s">
        <v>25</v>
      </c>
      <c r="L4" s="1" t="s">
        <v>26</v>
      </c>
      <c r="M4" s="1" t="s">
        <v>27</v>
      </c>
      <c r="N4" s="1" t="str">
        <f>"230"</f>
        <v>230</v>
      </c>
      <c r="O4" s="1" t="str">
        <f>"3"</f>
        <v>3</v>
      </c>
      <c r="P4" s="1" t="s">
        <v>36</v>
      </c>
      <c r="Q4" s="1" t="s">
        <v>37</v>
      </c>
      <c r="R4" s="1" t="str">
        <f>""</f>
        <v/>
      </c>
      <c r="S4" s="1" t="s">
        <v>30</v>
      </c>
    </row>
  </sheetData>
  <sortState xmlns:xlrd2="http://schemas.microsoft.com/office/spreadsheetml/2017/richdata2" ref="A2:S4">
    <sortCondition ref="O1:O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0D5E6-DDA1-484F-91D9-BF1EFFE92D7A}">
  <dimension ref="A1:S4"/>
  <sheetViews>
    <sheetView workbookViewId="0">
      <selection activeCell="G14" sqref="G14"/>
    </sheetView>
  </sheetViews>
  <sheetFormatPr baseColWidth="10" defaultRowHeight="14.4" x14ac:dyDescent="0.3"/>
  <cols>
    <col min="1" max="1" width="28.5546875" style="7" customWidth="1"/>
    <col min="2" max="2" width="0" style="7" hidden="1" customWidth="1"/>
    <col min="3" max="3" width="11.5546875" style="7"/>
    <col min="4" max="4" width="10.33203125" style="7" bestFit="1" customWidth="1"/>
    <col min="5" max="5" width="11.5546875" style="7"/>
    <col min="6" max="6" width="0" style="7" hidden="1" customWidth="1"/>
    <col min="7" max="7" width="11.5546875" style="7"/>
    <col min="8" max="9" width="0" style="7" hidden="1" customWidth="1"/>
    <col min="10" max="10" width="22.109375" style="7" hidden="1" customWidth="1"/>
    <col min="11" max="11" width="11.5546875" style="7"/>
    <col min="12" max="12" width="11.33203125" style="7" bestFit="1" customWidth="1"/>
    <col min="13" max="13" width="0" style="7" hidden="1" customWidth="1"/>
    <col min="14" max="15" width="11.5546875" style="7"/>
    <col min="16" max="16" width="0" style="7" hidden="1" customWidth="1"/>
    <col min="17" max="17" width="11.5546875" style="7"/>
    <col min="18" max="19" width="0" style="7" hidden="1" customWidth="1"/>
  </cols>
  <sheetData>
    <row r="1" spans="1:19" ht="28.8" x14ac:dyDescent="0.3">
      <c r="A1" s="2" t="s">
        <v>136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spans="1:19" ht="43.2" x14ac:dyDescent="0.3">
      <c r="A2" s="1" t="s">
        <v>136</v>
      </c>
      <c r="B2" s="1">
        <v>14375</v>
      </c>
      <c r="C2" s="1" t="s">
        <v>137</v>
      </c>
      <c r="D2" s="1" t="s">
        <v>138</v>
      </c>
      <c r="E2" s="1" t="s">
        <v>139</v>
      </c>
      <c r="F2" s="6">
        <v>38468</v>
      </c>
      <c r="G2" s="1" t="s">
        <v>126</v>
      </c>
      <c r="H2" s="1" t="s">
        <v>23</v>
      </c>
      <c r="I2" s="1">
        <v>698754236</v>
      </c>
      <c r="J2" s="1" t="s">
        <v>140</v>
      </c>
      <c r="K2" s="1" t="s">
        <v>35</v>
      </c>
      <c r="L2" s="1" t="s">
        <v>26</v>
      </c>
      <c r="M2" s="1" t="s">
        <v>27</v>
      </c>
      <c r="N2" s="1" t="str">
        <f>"345"</f>
        <v>345</v>
      </c>
      <c r="O2" s="1" t="str">
        <f>"1"</f>
        <v>1</v>
      </c>
      <c r="P2" s="1" t="s">
        <v>36</v>
      </c>
      <c r="Q2" s="1" t="s">
        <v>59</v>
      </c>
      <c r="R2" s="1" t="str">
        <f>""</f>
        <v/>
      </c>
      <c r="S2" s="1" t="s">
        <v>30</v>
      </c>
    </row>
    <row r="3" spans="1:19" ht="28.8" x14ac:dyDescent="0.3">
      <c r="A3" s="1" t="s">
        <v>136</v>
      </c>
      <c r="B3" s="1">
        <v>15456</v>
      </c>
      <c r="C3" s="1" t="s">
        <v>141</v>
      </c>
      <c r="D3" s="1" t="s">
        <v>142</v>
      </c>
      <c r="E3" s="1" t="s">
        <v>143</v>
      </c>
      <c r="F3" s="6">
        <v>37999</v>
      </c>
      <c r="G3" s="1" t="s">
        <v>126</v>
      </c>
      <c r="H3" s="1" t="s">
        <v>23</v>
      </c>
      <c r="I3" s="1">
        <v>771664971</v>
      </c>
      <c r="J3" s="1" t="s">
        <v>144</v>
      </c>
      <c r="K3" s="1" t="s">
        <v>25</v>
      </c>
      <c r="L3" s="1" t="s">
        <v>26</v>
      </c>
      <c r="M3" s="1" t="s">
        <v>27</v>
      </c>
      <c r="N3" s="1" t="str">
        <f>"272,5"</f>
        <v>272,5</v>
      </c>
      <c r="O3" s="1" t="str">
        <f>"2"</f>
        <v>2</v>
      </c>
      <c r="P3" s="1" t="s">
        <v>36</v>
      </c>
      <c r="Q3" s="1" t="s">
        <v>37</v>
      </c>
      <c r="R3" s="1" t="str">
        <f>""</f>
        <v/>
      </c>
      <c r="S3" s="1" t="s">
        <v>30</v>
      </c>
    </row>
    <row r="4" spans="1:19" ht="28.8" x14ac:dyDescent="0.3">
      <c r="A4" s="1" t="s">
        <v>136</v>
      </c>
      <c r="B4" s="1">
        <v>24664</v>
      </c>
      <c r="C4" s="1" t="s">
        <v>145</v>
      </c>
      <c r="D4" s="1" t="s">
        <v>146</v>
      </c>
      <c r="E4" s="1" t="s">
        <v>147</v>
      </c>
      <c r="F4" s="6">
        <v>37826</v>
      </c>
      <c r="G4" s="1" t="s">
        <v>126</v>
      </c>
      <c r="H4" s="1" t="s">
        <v>23</v>
      </c>
      <c r="I4" s="1">
        <v>767074003</v>
      </c>
      <c r="J4" s="1" t="s">
        <v>148</v>
      </c>
      <c r="K4" s="1" t="s">
        <v>35</v>
      </c>
      <c r="L4" s="1" t="s">
        <v>26</v>
      </c>
      <c r="M4" s="1" t="s">
        <v>27</v>
      </c>
      <c r="N4" s="1" t="str">
        <f>""</f>
        <v/>
      </c>
      <c r="O4" s="1" t="str">
        <f>""</f>
        <v/>
      </c>
      <c r="P4" s="1" t="s">
        <v>28</v>
      </c>
      <c r="Q4" s="1" t="s">
        <v>29</v>
      </c>
      <c r="R4" s="1" t="str">
        <f>""</f>
        <v/>
      </c>
      <c r="S4" s="1" t="s">
        <v>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54D13-B255-4CF8-91FC-67F62896DA52}">
  <dimension ref="A1:S3"/>
  <sheetViews>
    <sheetView workbookViewId="0">
      <selection activeCell="D11" sqref="D11"/>
    </sheetView>
  </sheetViews>
  <sheetFormatPr baseColWidth="10" defaultRowHeight="14.4" x14ac:dyDescent="0.3"/>
  <cols>
    <col min="1" max="1" width="18.21875" bestFit="1" customWidth="1"/>
    <col min="2" max="2" width="8.88671875" hidden="1" customWidth="1"/>
    <col min="3" max="3" width="11.33203125" bestFit="1" customWidth="1"/>
    <col min="4" max="4" width="15.88671875" bestFit="1" customWidth="1"/>
    <col min="5" max="5" width="10.77734375" bestFit="1" customWidth="1"/>
    <col min="6" max="6" width="10.33203125" hidden="1" customWidth="1"/>
    <col min="7" max="7" width="5" bestFit="1" customWidth="1"/>
    <col min="8" max="8" width="5" hidden="1" customWidth="1"/>
    <col min="9" max="9" width="10" hidden="1" customWidth="1"/>
    <col min="10" max="10" width="27.77734375" hidden="1" customWidth="1"/>
    <col min="11" max="11" width="5.6640625" bestFit="1" customWidth="1"/>
    <col min="12" max="12" width="18.44140625" bestFit="1" customWidth="1"/>
    <col min="13" max="13" width="9.44140625" bestFit="1" customWidth="1"/>
    <col min="14" max="14" width="7.88671875" bestFit="1" customWidth="1"/>
    <col min="15" max="15" width="5.6640625" bestFit="1" customWidth="1"/>
    <col min="16" max="16" width="7.21875" hidden="1" customWidth="1"/>
    <col min="17" max="17" width="11.44140625" bestFit="1" customWidth="1"/>
    <col min="18" max="18" width="10" hidden="1" customWidth="1"/>
    <col min="19" max="19" width="10.6640625" hidden="1" customWidth="1"/>
  </cols>
  <sheetData>
    <row r="1" spans="1:19" ht="28.8" x14ac:dyDescent="0.3">
      <c r="A1" s="2" t="s">
        <v>180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spans="1:19" ht="28.8" x14ac:dyDescent="0.3">
      <c r="A2" s="1" t="s">
        <v>180</v>
      </c>
      <c r="B2" s="1">
        <v>18916</v>
      </c>
      <c r="C2" s="1" t="s">
        <v>185</v>
      </c>
      <c r="D2" s="1" t="s">
        <v>186</v>
      </c>
      <c r="E2" s="1" t="s">
        <v>187</v>
      </c>
      <c r="F2" s="6">
        <v>34929</v>
      </c>
      <c r="G2" s="1" t="s">
        <v>126</v>
      </c>
      <c r="H2" s="1" t="s">
        <v>23</v>
      </c>
      <c r="I2" s="1">
        <v>769045289</v>
      </c>
      <c r="J2" s="1" t="s">
        <v>188</v>
      </c>
      <c r="K2" s="1" t="s">
        <v>25</v>
      </c>
      <c r="L2" s="1" t="s">
        <v>26</v>
      </c>
      <c r="M2" s="1" t="s">
        <v>27</v>
      </c>
      <c r="N2" s="1" t="str">
        <f>"340"</f>
        <v>340</v>
      </c>
      <c r="O2" s="1" t="str">
        <f>"1"</f>
        <v>1</v>
      </c>
      <c r="P2" s="1" t="s">
        <v>36</v>
      </c>
      <c r="Q2" s="1" t="s">
        <v>59</v>
      </c>
      <c r="R2" s="1" t="str">
        <f>""</f>
        <v/>
      </c>
      <c r="S2" s="1" t="s">
        <v>30</v>
      </c>
    </row>
    <row r="3" spans="1:19" ht="28.8" x14ac:dyDescent="0.3">
      <c r="A3" s="1" t="s">
        <v>180</v>
      </c>
      <c r="B3" s="1">
        <v>16326</v>
      </c>
      <c r="C3" s="1" t="s">
        <v>181</v>
      </c>
      <c r="D3" s="1" t="s">
        <v>182</v>
      </c>
      <c r="E3" s="1" t="s">
        <v>183</v>
      </c>
      <c r="F3" s="6">
        <v>38316</v>
      </c>
      <c r="G3" s="1" t="s">
        <v>126</v>
      </c>
      <c r="H3" s="1" t="s">
        <v>23</v>
      </c>
      <c r="I3" s="1">
        <v>641105605</v>
      </c>
      <c r="J3" s="1" t="s">
        <v>184</v>
      </c>
      <c r="K3" s="1" t="s">
        <v>35</v>
      </c>
      <c r="L3" s="1" t="s">
        <v>26</v>
      </c>
      <c r="M3" s="1" t="s">
        <v>27</v>
      </c>
      <c r="N3" s="1" t="str">
        <f>"297,5"</f>
        <v>297,5</v>
      </c>
      <c r="O3" s="1" t="str">
        <f>"2"</f>
        <v>2</v>
      </c>
      <c r="P3" s="1" t="s">
        <v>36</v>
      </c>
      <c r="Q3" s="1" t="s">
        <v>59</v>
      </c>
      <c r="R3" s="1" t="str">
        <f>""</f>
        <v/>
      </c>
      <c r="S3" s="1" t="s">
        <v>30</v>
      </c>
    </row>
  </sheetData>
  <sortState xmlns:xlrd2="http://schemas.microsoft.com/office/spreadsheetml/2017/richdata2" ref="A2:S3">
    <sortCondition ref="O1:O3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DF76A-0AB5-43E1-A715-29D3184E9086}">
  <dimension ref="A1:S3"/>
  <sheetViews>
    <sheetView workbookViewId="0">
      <selection activeCell="S1" activeCellId="7" sqref="B1:B1048576 F1:F1048576 H1:H1048576 I1:I1048576 J1:J1048576 P1:P1048576 R1:R1048576 S1:S1048576"/>
    </sheetView>
  </sheetViews>
  <sheetFormatPr baseColWidth="10" defaultRowHeight="14.4" x14ac:dyDescent="0.3"/>
  <cols>
    <col min="1" max="1" width="18.21875" bestFit="1" customWidth="1"/>
    <col min="2" max="2" width="8.88671875" hidden="1" customWidth="1"/>
    <col min="3" max="3" width="11.109375" bestFit="1" customWidth="1"/>
    <col min="4" max="4" width="16.21875" customWidth="1"/>
    <col min="5" max="5" width="7.44140625" bestFit="1" customWidth="1"/>
    <col min="6" max="6" width="10.33203125" hidden="1" customWidth="1"/>
    <col min="7" max="7" width="5" bestFit="1" customWidth="1"/>
    <col min="8" max="8" width="5" hidden="1" customWidth="1"/>
    <col min="9" max="9" width="10" hidden="1" customWidth="1"/>
    <col min="10" max="10" width="25.77734375" hidden="1" customWidth="1"/>
    <col min="11" max="11" width="5.6640625" bestFit="1" customWidth="1"/>
    <col min="12" max="12" width="11.33203125" bestFit="1" customWidth="1"/>
    <col min="13" max="13" width="9.44140625" bestFit="1" customWidth="1"/>
    <col min="14" max="14" width="7.88671875" bestFit="1" customWidth="1"/>
    <col min="15" max="15" width="5.6640625" bestFit="1" customWidth="1"/>
    <col min="16" max="16" width="8.88671875" hidden="1" customWidth="1"/>
    <col min="17" max="17" width="11.44140625" bestFit="1" customWidth="1"/>
    <col min="18" max="18" width="10" hidden="1" customWidth="1"/>
    <col min="19" max="19" width="10.6640625" hidden="1" customWidth="1"/>
  </cols>
  <sheetData>
    <row r="1" spans="1:19" ht="28.8" x14ac:dyDescent="0.3">
      <c r="A1" s="2" t="s">
        <v>149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spans="1:19" ht="28.8" x14ac:dyDescent="0.3">
      <c r="A2" s="1" t="s">
        <v>149</v>
      </c>
      <c r="B2" s="1">
        <v>16923</v>
      </c>
      <c r="C2" s="1" t="s">
        <v>150</v>
      </c>
      <c r="D2" s="1" t="s">
        <v>151</v>
      </c>
      <c r="E2" s="1" t="s">
        <v>152</v>
      </c>
      <c r="F2" s="6">
        <v>37876</v>
      </c>
      <c r="G2" s="1" t="s">
        <v>126</v>
      </c>
      <c r="H2" s="1" t="s">
        <v>23</v>
      </c>
      <c r="I2" s="1">
        <v>642569262</v>
      </c>
      <c r="J2" s="1" t="s">
        <v>153</v>
      </c>
      <c r="K2" s="1" t="s">
        <v>25</v>
      </c>
      <c r="L2" s="1" t="s">
        <v>26</v>
      </c>
      <c r="M2" s="1" t="s">
        <v>27</v>
      </c>
      <c r="N2" s="1" t="str">
        <f>"292,5"</f>
        <v>292,5</v>
      </c>
      <c r="O2" s="1" t="str">
        <f>"1"</f>
        <v>1</v>
      </c>
      <c r="P2" s="1" t="s">
        <v>36</v>
      </c>
      <c r="Q2" s="1" t="s">
        <v>37</v>
      </c>
      <c r="R2" s="1" t="str">
        <f>""</f>
        <v/>
      </c>
      <c r="S2" s="1" t="s">
        <v>30</v>
      </c>
    </row>
    <row r="3" spans="1:19" ht="28.8" x14ac:dyDescent="0.3">
      <c r="A3" s="1" t="s">
        <v>149</v>
      </c>
      <c r="B3" s="1">
        <v>25167</v>
      </c>
      <c r="C3" s="1" t="s">
        <v>154</v>
      </c>
      <c r="D3" s="1" t="s">
        <v>155</v>
      </c>
      <c r="E3" s="1" t="s">
        <v>156</v>
      </c>
      <c r="F3" s="6">
        <v>38321</v>
      </c>
      <c r="G3" s="1" t="s">
        <v>126</v>
      </c>
      <c r="H3" s="1" t="s">
        <v>23</v>
      </c>
      <c r="I3" s="1">
        <v>613900021</v>
      </c>
      <c r="J3" s="1" t="s">
        <v>157</v>
      </c>
      <c r="K3" s="1" t="s">
        <v>25</v>
      </c>
      <c r="L3" s="1" t="s">
        <v>26</v>
      </c>
      <c r="M3" s="1" t="s">
        <v>27</v>
      </c>
      <c r="N3" s="1" t="str">
        <f>""</f>
        <v/>
      </c>
      <c r="O3" s="1" t="str">
        <f>""</f>
        <v/>
      </c>
      <c r="P3" s="1" t="s">
        <v>28</v>
      </c>
      <c r="Q3" s="1" t="s">
        <v>29</v>
      </c>
      <c r="R3" s="1" t="str">
        <f>""</f>
        <v/>
      </c>
      <c r="S3" s="1" t="s">
        <v>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4E81E-4478-4872-A678-D37D216646F2}">
  <dimension ref="A1:S2"/>
  <sheetViews>
    <sheetView workbookViewId="0">
      <selection activeCell="S1" activeCellId="6" sqref="B1:B1048576 H1:H1048576 I1:I1048576 J1:J1048576 P1:P1048576 R1:R1048576 S1:S1048576"/>
    </sheetView>
  </sheetViews>
  <sheetFormatPr baseColWidth="10" defaultRowHeight="14.4" x14ac:dyDescent="0.3"/>
  <cols>
    <col min="1" max="1" width="18.21875" bestFit="1" customWidth="1"/>
    <col min="2" max="2" width="8.88671875" hidden="1" customWidth="1"/>
    <col min="3" max="3" width="11.33203125" bestFit="1" customWidth="1"/>
    <col min="4" max="4" width="9.88671875" bestFit="1" customWidth="1"/>
    <col min="5" max="5" width="9" bestFit="1" customWidth="1"/>
    <col min="6" max="6" width="10.33203125" bestFit="1" customWidth="1"/>
    <col min="7" max="7" width="5" bestFit="1" customWidth="1"/>
    <col min="8" max="8" width="5" hidden="1" customWidth="1"/>
    <col min="9" max="9" width="10" hidden="1" customWidth="1"/>
    <col min="10" max="10" width="26" hidden="1" customWidth="1"/>
    <col min="11" max="11" width="5.6640625" bestFit="1" customWidth="1"/>
    <col min="12" max="12" width="11.33203125" bestFit="1" customWidth="1"/>
    <col min="13" max="13" width="9.44140625" bestFit="1" customWidth="1"/>
    <col min="14" max="14" width="7.88671875" bestFit="1" customWidth="1"/>
    <col min="15" max="15" width="5.6640625" bestFit="1" customWidth="1"/>
    <col min="16" max="16" width="7.44140625" hidden="1" customWidth="1"/>
    <col min="17" max="17" width="11.44140625" bestFit="1" customWidth="1"/>
    <col min="18" max="18" width="10" hidden="1" customWidth="1"/>
    <col min="19" max="19" width="10.6640625" hidden="1" customWidth="1"/>
  </cols>
  <sheetData>
    <row r="1" spans="1:19" ht="28.8" x14ac:dyDescent="0.3">
      <c r="A1" s="2" t="s">
        <v>158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spans="1:19" ht="28.8" x14ac:dyDescent="0.3">
      <c r="A2" s="1" t="s">
        <v>158</v>
      </c>
      <c r="B2" s="1">
        <v>9544</v>
      </c>
      <c r="C2" s="1" t="s">
        <v>159</v>
      </c>
      <c r="D2" s="1" t="s">
        <v>160</v>
      </c>
      <c r="E2" s="1" t="s">
        <v>161</v>
      </c>
      <c r="F2" s="6">
        <v>38182</v>
      </c>
      <c r="G2" s="1" t="s">
        <v>126</v>
      </c>
      <c r="H2" s="1" t="s">
        <v>23</v>
      </c>
      <c r="I2" s="1">
        <v>772021259</v>
      </c>
      <c r="J2" s="1" t="s">
        <v>162</v>
      </c>
      <c r="K2" s="1" t="s">
        <v>35</v>
      </c>
      <c r="L2" s="1" t="s">
        <v>26</v>
      </c>
      <c r="M2" s="1" t="s">
        <v>27</v>
      </c>
      <c r="N2" s="1" t="str">
        <f>"305"</f>
        <v>305</v>
      </c>
      <c r="O2" s="1" t="str">
        <f>"1"</f>
        <v>1</v>
      </c>
      <c r="P2" s="1" t="s">
        <v>36</v>
      </c>
      <c r="Q2" s="1" t="s">
        <v>59</v>
      </c>
      <c r="R2" s="1" t="str">
        <f>""</f>
        <v/>
      </c>
      <c r="S2" s="1" t="s">
        <v>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C70A2-B14C-4589-8B4C-F2EE11D635C7}">
  <dimension ref="A1:S2"/>
  <sheetViews>
    <sheetView workbookViewId="0">
      <selection activeCell="G4" sqref="G4"/>
    </sheetView>
  </sheetViews>
  <sheetFormatPr baseColWidth="10" defaultRowHeight="14.4" x14ac:dyDescent="0.3"/>
  <cols>
    <col min="1" max="1" width="19.6640625" customWidth="1"/>
    <col min="10" max="10" width="29" customWidth="1"/>
  </cols>
  <sheetData>
    <row r="1" spans="1:19" ht="28.8" x14ac:dyDescent="0.3">
      <c r="A1" s="2" t="s">
        <v>163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spans="1:19" ht="43.2" x14ac:dyDescent="0.3">
      <c r="A2" s="1" t="s">
        <v>163</v>
      </c>
      <c r="B2" s="1">
        <v>18919</v>
      </c>
      <c r="C2" s="1" t="s">
        <v>164</v>
      </c>
      <c r="D2" s="1" t="s">
        <v>165</v>
      </c>
      <c r="E2" s="1" t="s">
        <v>93</v>
      </c>
      <c r="F2" s="6">
        <v>38623</v>
      </c>
      <c r="G2" s="1" t="s">
        <v>22</v>
      </c>
      <c r="H2" s="1" t="s">
        <v>23</v>
      </c>
      <c r="I2" s="1">
        <v>783861680</v>
      </c>
      <c r="J2" s="1" t="s">
        <v>166</v>
      </c>
      <c r="K2" s="1" t="s">
        <v>25</v>
      </c>
      <c r="L2" s="1" t="s">
        <v>26</v>
      </c>
      <c r="M2" s="1" t="s">
        <v>27</v>
      </c>
      <c r="N2" s="1" t="str">
        <f>"437,5"</f>
        <v>437,5</v>
      </c>
      <c r="O2" s="1" t="str">
        <f>"1"</f>
        <v>1</v>
      </c>
      <c r="P2" s="1" t="s">
        <v>36</v>
      </c>
      <c r="Q2" s="1" t="s">
        <v>59</v>
      </c>
      <c r="R2" s="1" t="str">
        <f>""</f>
        <v/>
      </c>
      <c r="S2" s="1" t="s">
        <v>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77C61-16DB-4A60-8E6F-968B4BF63761}">
  <dimension ref="A1:S3"/>
  <sheetViews>
    <sheetView workbookViewId="0">
      <selection activeCell="K14" sqref="K14"/>
    </sheetView>
  </sheetViews>
  <sheetFormatPr baseColWidth="10" defaultRowHeight="14.4" x14ac:dyDescent="0.3"/>
  <cols>
    <col min="1" max="1" width="22" customWidth="1"/>
    <col min="2" max="2" width="0" hidden="1" customWidth="1"/>
    <col min="6" max="6" width="0" hidden="1" customWidth="1"/>
    <col min="8" max="9" width="0" hidden="1" customWidth="1"/>
    <col min="10" max="10" width="35.5546875" hidden="1" customWidth="1"/>
    <col min="16" max="16" width="0" hidden="1" customWidth="1"/>
    <col min="18" max="19" width="0" hidden="1" customWidth="1"/>
  </cols>
  <sheetData>
    <row r="1" spans="1:19" ht="28.8" x14ac:dyDescent="0.3">
      <c r="A1" s="2" t="s">
        <v>167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spans="1:19" ht="28.8" x14ac:dyDescent="0.3">
      <c r="A2" s="1" t="s">
        <v>167</v>
      </c>
      <c r="B2" s="1">
        <v>18921</v>
      </c>
      <c r="C2" s="1" t="s">
        <v>168</v>
      </c>
      <c r="D2" s="1" t="s">
        <v>169</v>
      </c>
      <c r="E2" s="1" t="s">
        <v>170</v>
      </c>
      <c r="F2" s="6">
        <v>38661</v>
      </c>
      <c r="G2" s="1" t="s">
        <v>22</v>
      </c>
      <c r="H2" s="1" t="s">
        <v>23</v>
      </c>
      <c r="I2" s="1">
        <v>640868044</v>
      </c>
      <c r="J2" s="1" t="s">
        <v>171</v>
      </c>
      <c r="K2" s="1" t="s">
        <v>25</v>
      </c>
      <c r="L2" s="1" t="s">
        <v>26</v>
      </c>
      <c r="M2" s="1" t="s">
        <v>27</v>
      </c>
      <c r="N2" s="1" t="str">
        <f>"260"</f>
        <v>260</v>
      </c>
      <c r="O2" s="1" t="str">
        <f>"1"</f>
        <v>1</v>
      </c>
      <c r="P2" s="1" t="s">
        <v>36</v>
      </c>
      <c r="Q2" s="1" t="s">
        <v>37</v>
      </c>
      <c r="R2" s="1" t="str">
        <f>""</f>
        <v/>
      </c>
      <c r="S2" s="1" t="s">
        <v>30</v>
      </c>
    </row>
    <row r="3" spans="1:19" ht="28.8" x14ac:dyDescent="0.3">
      <c r="A3" s="1" t="s">
        <v>167</v>
      </c>
      <c r="B3" s="1">
        <v>24665</v>
      </c>
      <c r="C3" s="1" t="s">
        <v>172</v>
      </c>
      <c r="D3" s="1" t="s">
        <v>173</v>
      </c>
      <c r="E3" s="1" t="s">
        <v>78</v>
      </c>
      <c r="F3" s="6">
        <v>37079</v>
      </c>
      <c r="G3" s="1" t="s">
        <v>22</v>
      </c>
      <c r="H3" s="1" t="s">
        <v>23</v>
      </c>
      <c r="I3" s="1">
        <v>652104054</v>
      </c>
      <c r="J3" s="1" t="s">
        <v>174</v>
      </c>
      <c r="K3" s="1" t="s">
        <v>25</v>
      </c>
      <c r="L3" s="1" t="s">
        <v>26</v>
      </c>
      <c r="M3" s="1" t="s">
        <v>27</v>
      </c>
      <c r="N3" s="1" t="str">
        <f>""</f>
        <v/>
      </c>
      <c r="O3" s="1" t="str">
        <f>""</f>
        <v/>
      </c>
      <c r="P3" s="1" t="s">
        <v>28</v>
      </c>
      <c r="Q3" s="1" t="s">
        <v>29</v>
      </c>
      <c r="R3" s="1" t="str">
        <f>""</f>
        <v/>
      </c>
      <c r="S3" s="1" t="s">
        <v>30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0CF20-7812-40FF-8E39-CEBDE97CF1A2}">
  <dimension ref="A1:S7"/>
  <sheetViews>
    <sheetView workbookViewId="0">
      <selection activeCell="E12" sqref="E12"/>
    </sheetView>
  </sheetViews>
  <sheetFormatPr baseColWidth="10" defaultRowHeight="14.4" x14ac:dyDescent="0.3"/>
  <cols>
    <col min="1" max="1" width="20.6640625" customWidth="1"/>
    <col min="2" max="2" width="0" hidden="1" customWidth="1"/>
    <col min="6" max="6" width="0" hidden="1" customWidth="1"/>
    <col min="8" max="9" width="0" hidden="1" customWidth="1"/>
    <col min="10" max="10" width="14.21875" hidden="1" customWidth="1"/>
    <col min="16" max="16" width="0" hidden="1" customWidth="1"/>
    <col min="19" max="19" width="0" hidden="1" customWidth="1"/>
  </cols>
  <sheetData>
    <row r="1" spans="1:19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spans="1:19" ht="43.2" x14ac:dyDescent="0.3">
      <c r="A2" s="1" t="s">
        <v>0</v>
      </c>
      <c r="B2" s="1">
        <v>15303</v>
      </c>
      <c r="C2" s="1" t="s">
        <v>31</v>
      </c>
      <c r="D2" s="1" t="s">
        <v>32</v>
      </c>
      <c r="E2" s="1" t="s">
        <v>33</v>
      </c>
      <c r="F2" s="6">
        <v>38600</v>
      </c>
      <c r="G2" s="1" t="s">
        <v>22</v>
      </c>
      <c r="H2" s="1" t="s">
        <v>23</v>
      </c>
      <c r="I2" s="1">
        <v>623261030</v>
      </c>
      <c r="J2" s="1" t="s">
        <v>34</v>
      </c>
      <c r="K2" s="1" t="s">
        <v>35</v>
      </c>
      <c r="L2" s="1" t="s">
        <v>26</v>
      </c>
      <c r="M2" s="1" t="s">
        <v>27</v>
      </c>
      <c r="N2" s="1" t="str">
        <f>"402,5"</f>
        <v>402,5</v>
      </c>
      <c r="O2" s="1" t="str">
        <f>"1"</f>
        <v>1</v>
      </c>
      <c r="P2" s="1" t="s">
        <v>36</v>
      </c>
      <c r="Q2" s="1" t="s">
        <v>37</v>
      </c>
      <c r="R2" s="1" t="str">
        <f>""</f>
        <v/>
      </c>
      <c r="S2" s="1" t="s">
        <v>30</v>
      </c>
    </row>
    <row r="3" spans="1:19" ht="43.2" x14ac:dyDescent="0.3">
      <c r="A3" s="1" t="s">
        <v>0</v>
      </c>
      <c r="B3" s="1">
        <v>16534</v>
      </c>
      <c r="C3" s="1" t="s">
        <v>42</v>
      </c>
      <c r="D3" s="1" t="s">
        <v>43</v>
      </c>
      <c r="E3" s="1" t="s">
        <v>44</v>
      </c>
      <c r="F3" s="6">
        <v>38754</v>
      </c>
      <c r="G3" s="1" t="s">
        <v>22</v>
      </c>
      <c r="H3" s="1" t="s">
        <v>23</v>
      </c>
      <c r="I3" s="1">
        <v>750991566</v>
      </c>
      <c r="J3" s="1" t="s">
        <v>45</v>
      </c>
      <c r="K3" s="1" t="s">
        <v>25</v>
      </c>
      <c r="L3" s="1" t="s">
        <v>26</v>
      </c>
      <c r="M3" s="1" t="s">
        <v>27</v>
      </c>
      <c r="N3" s="1" t="str">
        <f>"365"</f>
        <v>365</v>
      </c>
      <c r="O3" s="1" t="str">
        <f>"2"</f>
        <v>2</v>
      </c>
      <c r="P3" s="1" t="s">
        <v>36</v>
      </c>
      <c r="Q3" s="1" t="s">
        <v>37</v>
      </c>
      <c r="R3" s="1" t="str">
        <f>""</f>
        <v/>
      </c>
      <c r="S3" s="1" t="s">
        <v>30</v>
      </c>
    </row>
    <row r="4" spans="1:19" ht="28.8" x14ac:dyDescent="0.3">
      <c r="A4" s="1" t="s">
        <v>0</v>
      </c>
      <c r="B4" s="1">
        <v>17543</v>
      </c>
      <c r="C4" s="1" t="s">
        <v>46</v>
      </c>
      <c r="D4" s="1" t="s">
        <v>47</v>
      </c>
      <c r="E4" s="1" t="s">
        <v>48</v>
      </c>
      <c r="F4" s="6">
        <v>38936</v>
      </c>
      <c r="G4" s="1" t="s">
        <v>22</v>
      </c>
      <c r="H4" s="1" t="s">
        <v>23</v>
      </c>
      <c r="I4" s="1">
        <v>767992215</v>
      </c>
      <c r="J4" s="1" t="s">
        <v>49</v>
      </c>
      <c r="K4" s="1" t="s">
        <v>25</v>
      </c>
      <c r="L4" s="1" t="s">
        <v>26</v>
      </c>
      <c r="M4" s="1" t="s">
        <v>27</v>
      </c>
      <c r="N4" s="1" t="str">
        <f>"352,5"</f>
        <v>352,5</v>
      </c>
      <c r="O4" s="1" t="str">
        <f>"3"</f>
        <v>3</v>
      </c>
      <c r="P4" s="1" t="s">
        <v>36</v>
      </c>
      <c r="Q4" s="1" t="s">
        <v>37</v>
      </c>
      <c r="R4" s="1" t="str">
        <f>""</f>
        <v/>
      </c>
      <c r="S4" s="1" t="s">
        <v>30</v>
      </c>
    </row>
    <row r="5" spans="1:19" ht="43.2" x14ac:dyDescent="0.3">
      <c r="A5" s="1" t="s">
        <v>0</v>
      </c>
      <c r="B5" s="1">
        <v>6888</v>
      </c>
      <c r="C5" s="1" t="s">
        <v>19</v>
      </c>
      <c r="D5" s="1" t="s">
        <v>20</v>
      </c>
      <c r="E5" s="1" t="s">
        <v>21</v>
      </c>
      <c r="F5" s="6">
        <v>38750</v>
      </c>
      <c r="G5" s="1" t="s">
        <v>22</v>
      </c>
      <c r="H5" s="1" t="s">
        <v>23</v>
      </c>
      <c r="I5" s="1">
        <v>770028872</v>
      </c>
      <c r="J5" s="1" t="s">
        <v>24</v>
      </c>
      <c r="K5" s="1" t="s">
        <v>25</v>
      </c>
      <c r="L5" s="1" t="s">
        <v>26</v>
      </c>
      <c r="M5" s="1" t="s">
        <v>27</v>
      </c>
      <c r="N5" s="1" t="str">
        <f>""</f>
        <v/>
      </c>
      <c r="O5" s="1" t="str">
        <f>""</f>
        <v/>
      </c>
      <c r="P5" s="1" t="s">
        <v>28</v>
      </c>
      <c r="Q5" s="1" t="s">
        <v>29</v>
      </c>
      <c r="R5" s="1" t="str">
        <f>""</f>
        <v/>
      </c>
      <c r="S5" s="1" t="s">
        <v>30</v>
      </c>
    </row>
    <row r="6" spans="1:19" ht="43.2" x14ac:dyDescent="0.3">
      <c r="A6" s="1" t="s">
        <v>0</v>
      </c>
      <c r="B6" s="1">
        <v>16450</v>
      </c>
      <c r="C6" s="1" t="s">
        <v>38</v>
      </c>
      <c r="D6" s="1" t="s">
        <v>39</v>
      </c>
      <c r="E6" s="1" t="s">
        <v>40</v>
      </c>
      <c r="F6" s="6">
        <v>38449</v>
      </c>
      <c r="G6" s="1" t="s">
        <v>22</v>
      </c>
      <c r="H6" s="1" t="s">
        <v>23</v>
      </c>
      <c r="I6" s="1">
        <v>768983255</v>
      </c>
      <c r="J6" s="1" t="s">
        <v>41</v>
      </c>
      <c r="K6" s="1" t="s">
        <v>25</v>
      </c>
      <c r="L6" s="1" t="s">
        <v>26</v>
      </c>
      <c r="M6" s="1" t="s">
        <v>27</v>
      </c>
      <c r="N6" s="1" t="str">
        <f>""</f>
        <v/>
      </c>
      <c r="O6" s="1" t="str">
        <f>""</f>
        <v/>
      </c>
      <c r="P6" s="1" t="s">
        <v>28</v>
      </c>
      <c r="Q6" s="1" t="s">
        <v>37</v>
      </c>
      <c r="R6" s="1" t="str">
        <f>""</f>
        <v/>
      </c>
      <c r="S6" s="1" t="s">
        <v>30</v>
      </c>
    </row>
    <row r="7" spans="1:19" ht="28.8" x14ac:dyDescent="0.3">
      <c r="A7" s="1" t="s">
        <v>0</v>
      </c>
      <c r="B7" s="1">
        <v>21981</v>
      </c>
      <c r="C7" s="1" t="s">
        <v>50</v>
      </c>
      <c r="D7" s="1" t="s">
        <v>51</v>
      </c>
      <c r="E7" s="1" t="s">
        <v>52</v>
      </c>
      <c r="F7" s="6">
        <v>37922</v>
      </c>
      <c r="G7" s="1" t="s">
        <v>22</v>
      </c>
      <c r="H7" s="1" t="s">
        <v>23</v>
      </c>
      <c r="I7" s="1">
        <v>627575079</v>
      </c>
      <c r="J7" s="1" t="s">
        <v>53</v>
      </c>
      <c r="K7" s="1" t="s">
        <v>35</v>
      </c>
      <c r="L7" s="1" t="s">
        <v>26</v>
      </c>
      <c r="M7" s="1" t="s">
        <v>27</v>
      </c>
      <c r="N7" s="1" t="str">
        <f>""</f>
        <v/>
      </c>
      <c r="O7" s="1" t="str">
        <f>""</f>
        <v/>
      </c>
      <c r="P7" s="1" t="s">
        <v>28</v>
      </c>
      <c r="Q7" s="1" t="s">
        <v>29</v>
      </c>
      <c r="R7" s="1" t="str">
        <f>""</f>
        <v/>
      </c>
      <c r="S7" s="1" t="s">
        <v>30</v>
      </c>
    </row>
  </sheetData>
  <sortState xmlns:xlrd2="http://schemas.microsoft.com/office/spreadsheetml/2017/richdata2" ref="A2:S7">
    <sortCondition ref="O1:O7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1418F-921F-4F18-B6E8-3B30F0C2BAF6}">
  <dimension ref="A1:S9"/>
  <sheetViews>
    <sheetView workbookViewId="0">
      <selection activeCell="C11" sqref="C11"/>
    </sheetView>
  </sheetViews>
  <sheetFormatPr baseColWidth="10" defaultRowHeight="14.4" x14ac:dyDescent="0.3"/>
  <cols>
    <col min="1" max="1" width="23.109375" customWidth="1"/>
    <col min="2" max="2" width="0" hidden="1" customWidth="1"/>
    <col min="6" max="6" width="0" hidden="1" customWidth="1"/>
    <col min="9" max="10" width="0" hidden="1" customWidth="1"/>
    <col min="16" max="16" width="0" hidden="1" customWidth="1"/>
    <col min="18" max="19" width="0" hidden="1" customWidth="1"/>
  </cols>
  <sheetData>
    <row r="1" spans="1:19" ht="28.8" x14ac:dyDescent="0.3">
      <c r="A1" s="2" t="s">
        <v>54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spans="1:19" ht="43.2" x14ac:dyDescent="0.3">
      <c r="A2" s="1" t="s">
        <v>54</v>
      </c>
      <c r="B2" s="1">
        <v>8749</v>
      </c>
      <c r="C2" s="1" t="s">
        <v>55</v>
      </c>
      <c r="D2" s="1" t="s">
        <v>56</v>
      </c>
      <c r="E2" s="1" t="s">
        <v>57</v>
      </c>
      <c r="F2" s="6">
        <v>37825</v>
      </c>
      <c r="G2" s="1" t="s">
        <v>22</v>
      </c>
      <c r="H2" s="1" t="s">
        <v>23</v>
      </c>
      <c r="I2" s="1">
        <v>622063108</v>
      </c>
      <c r="J2" s="1" t="s">
        <v>58</v>
      </c>
      <c r="K2" s="1" t="s">
        <v>35</v>
      </c>
      <c r="L2" s="1" t="s">
        <v>26</v>
      </c>
      <c r="M2" s="1" t="s">
        <v>27</v>
      </c>
      <c r="N2" s="1" t="str">
        <f>"567,5"</f>
        <v>567,5</v>
      </c>
      <c r="O2" s="1" t="str">
        <f>"1"</f>
        <v>1</v>
      </c>
      <c r="P2" s="1" t="s">
        <v>36</v>
      </c>
      <c r="Q2" s="1" t="s">
        <v>59</v>
      </c>
      <c r="R2" s="1" t="str">
        <f>""</f>
        <v/>
      </c>
      <c r="S2" s="1" t="s">
        <v>30</v>
      </c>
    </row>
    <row r="3" spans="1:19" ht="43.2" x14ac:dyDescent="0.3">
      <c r="A3" s="1" t="s">
        <v>54</v>
      </c>
      <c r="B3" s="1">
        <v>17381</v>
      </c>
      <c r="C3" s="1" t="s">
        <v>76</v>
      </c>
      <c r="D3" s="1" t="s">
        <v>77</v>
      </c>
      <c r="E3" s="1" t="s">
        <v>78</v>
      </c>
      <c r="F3" s="6">
        <v>37898</v>
      </c>
      <c r="G3" s="1" t="s">
        <v>22</v>
      </c>
      <c r="H3" s="1" t="s">
        <v>23</v>
      </c>
      <c r="I3" s="1">
        <v>626363889</v>
      </c>
      <c r="J3" s="1" t="s">
        <v>79</v>
      </c>
      <c r="K3" s="1" t="s">
        <v>35</v>
      </c>
      <c r="L3" s="1" t="s">
        <v>26</v>
      </c>
      <c r="M3" s="1" t="s">
        <v>27</v>
      </c>
      <c r="N3" s="1" t="str">
        <f>"547,5"</f>
        <v>547,5</v>
      </c>
      <c r="O3" s="1" t="str">
        <f>"2"</f>
        <v>2</v>
      </c>
      <c r="P3" s="1" t="s">
        <v>36</v>
      </c>
      <c r="Q3" s="1" t="s">
        <v>59</v>
      </c>
      <c r="R3" s="1" t="str">
        <f>""</f>
        <v/>
      </c>
      <c r="S3" s="1" t="s">
        <v>30</v>
      </c>
    </row>
    <row r="4" spans="1:19" ht="43.2" x14ac:dyDescent="0.3">
      <c r="A4" s="1" t="s">
        <v>54</v>
      </c>
      <c r="B4" s="1">
        <v>15275</v>
      </c>
      <c r="C4" s="1" t="s">
        <v>60</v>
      </c>
      <c r="D4" s="1" t="s">
        <v>61</v>
      </c>
      <c r="E4" s="1" t="s">
        <v>62</v>
      </c>
      <c r="F4" s="6">
        <v>38652</v>
      </c>
      <c r="G4" s="1" t="s">
        <v>22</v>
      </c>
      <c r="H4" s="1" t="s">
        <v>23</v>
      </c>
      <c r="I4" s="1">
        <v>637933928</v>
      </c>
      <c r="J4" s="1" t="s">
        <v>63</v>
      </c>
      <c r="K4" s="1" t="s">
        <v>35</v>
      </c>
      <c r="L4" s="1" t="s">
        <v>26</v>
      </c>
      <c r="M4" s="1" t="s">
        <v>27</v>
      </c>
      <c r="N4" s="1" t="str">
        <f>"517,5"</f>
        <v>517,5</v>
      </c>
      <c r="O4" s="1" t="str">
        <f>"3"</f>
        <v>3</v>
      </c>
      <c r="P4" s="1" t="s">
        <v>36</v>
      </c>
      <c r="Q4" s="1" t="s">
        <v>37</v>
      </c>
      <c r="R4" s="1" t="str">
        <f>""</f>
        <v/>
      </c>
      <c r="S4" s="1" t="s">
        <v>30</v>
      </c>
    </row>
    <row r="5" spans="1:19" ht="43.2" x14ac:dyDescent="0.3">
      <c r="A5" s="1" t="s">
        <v>54</v>
      </c>
      <c r="B5" s="1">
        <v>15554</v>
      </c>
      <c r="C5" s="1" t="s">
        <v>64</v>
      </c>
      <c r="D5" s="1" t="s">
        <v>65</v>
      </c>
      <c r="E5" s="1" t="s">
        <v>66</v>
      </c>
      <c r="F5" s="6">
        <v>37649</v>
      </c>
      <c r="G5" s="1" t="s">
        <v>22</v>
      </c>
      <c r="H5" s="1" t="s">
        <v>23</v>
      </c>
      <c r="I5" s="1">
        <v>652048187</v>
      </c>
      <c r="J5" s="1" t="s">
        <v>67</v>
      </c>
      <c r="K5" s="1" t="s">
        <v>35</v>
      </c>
      <c r="L5" s="1" t="s">
        <v>26</v>
      </c>
      <c r="M5" s="1" t="s">
        <v>27</v>
      </c>
      <c r="N5" s="1" t="str">
        <f>"512,5"</f>
        <v>512,5</v>
      </c>
      <c r="O5" s="1" t="str">
        <f>"4"</f>
        <v>4</v>
      </c>
      <c r="P5" s="1" t="s">
        <v>36</v>
      </c>
      <c r="Q5" s="1" t="s">
        <v>37</v>
      </c>
      <c r="R5" s="1" t="str">
        <f>""</f>
        <v/>
      </c>
      <c r="S5" s="1" t="s">
        <v>30</v>
      </c>
    </row>
    <row r="6" spans="1:19" ht="43.2" x14ac:dyDescent="0.3">
      <c r="A6" s="1" t="s">
        <v>54</v>
      </c>
      <c r="B6" s="1">
        <v>16350</v>
      </c>
      <c r="C6" s="1" t="s">
        <v>68</v>
      </c>
      <c r="D6" s="1" t="s">
        <v>69</v>
      </c>
      <c r="E6" s="1" t="s">
        <v>70</v>
      </c>
      <c r="F6" s="6">
        <v>38062</v>
      </c>
      <c r="G6" s="1" t="s">
        <v>22</v>
      </c>
      <c r="H6" s="1" t="s">
        <v>23</v>
      </c>
      <c r="I6" s="1">
        <v>674522838</v>
      </c>
      <c r="J6" s="1" t="s">
        <v>71</v>
      </c>
      <c r="K6" s="1" t="s">
        <v>35</v>
      </c>
      <c r="L6" s="1" t="s">
        <v>26</v>
      </c>
      <c r="M6" s="1" t="s">
        <v>27</v>
      </c>
      <c r="N6" s="1" t="str">
        <f>"495"</f>
        <v>495</v>
      </c>
      <c r="O6" s="1" t="str">
        <f>"5"</f>
        <v>5</v>
      </c>
      <c r="P6" s="1" t="s">
        <v>36</v>
      </c>
      <c r="Q6" s="1" t="s">
        <v>37</v>
      </c>
      <c r="R6" s="1" t="str">
        <f>""</f>
        <v/>
      </c>
      <c r="S6" s="1" t="s">
        <v>30</v>
      </c>
    </row>
    <row r="7" spans="1:19" ht="28.8" x14ac:dyDescent="0.3">
      <c r="A7" s="1" t="s">
        <v>54</v>
      </c>
      <c r="B7" s="1">
        <v>16480</v>
      </c>
      <c r="C7" s="1" t="s">
        <v>72</v>
      </c>
      <c r="D7" s="1" t="s">
        <v>73</v>
      </c>
      <c r="E7" s="1" t="s">
        <v>74</v>
      </c>
      <c r="F7" s="6">
        <v>38961</v>
      </c>
      <c r="G7" s="1" t="s">
        <v>22</v>
      </c>
      <c r="H7" s="1" t="s">
        <v>23</v>
      </c>
      <c r="I7" s="1">
        <v>666252535</v>
      </c>
      <c r="J7" s="1" t="s">
        <v>75</v>
      </c>
      <c r="K7" s="1" t="s">
        <v>25</v>
      </c>
      <c r="L7" s="1" t="s">
        <v>26</v>
      </c>
      <c r="M7" s="1" t="s">
        <v>27</v>
      </c>
      <c r="N7" s="1" t="str">
        <f>"430"</f>
        <v>430</v>
      </c>
      <c r="O7" s="1" t="str">
        <f>"6"</f>
        <v>6</v>
      </c>
      <c r="P7" s="1" t="s">
        <v>36</v>
      </c>
      <c r="Q7" s="1" t="s">
        <v>37</v>
      </c>
      <c r="R7" s="1" t="str">
        <f>""</f>
        <v/>
      </c>
      <c r="S7" s="1" t="s">
        <v>30</v>
      </c>
    </row>
    <row r="8" spans="1:19" ht="43.2" x14ac:dyDescent="0.3">
      <c r="A8" s="1" t="s">
        <v>54</v>
      </c>
      <c r="B8" s="1">
        <v>24794</v>
      </c>
      <c r="C8" s="1" t="s">
        <v>80</v>
      </c>
      <c r="D8" s="1" t="s">
        <v>81</v>
      </c>
      <c r="E8" s="1" t="s">
        <v>82</v>
      </c>
      <c r="F8" s="6">
        <v>37300</v>
      </c>
      <c r="G8" s="1" t="s">
        <v>22</v>
      </c>
      <c r="H8" s="1" t="s">
        <v>23</v>
      </c>
      <c r="I8" s="1">
        <v>664866834</v>
      </c>
      <c r="J8" s="1" t="s">
        <v>83</v>
      </c>
      <c r="K8" s="1" t="s">
        <v>84</v>
      </c>
      <c r="L8" s="1" t="s">
        <v>85</v>
      </c>
      <c r="M8" s="1" t="s">
        <v>27</v>
      </c>
      <c r="N8" s="1" t="str">
        <f>""</f>
        <v/>
      </c>
      <c r="O8" s="1" t="str">
        <f>""</f>
        <v/>
      </c>
      <c r="P8" s="1" t="s">
        <v>28</v>
      </c>
      <c r="Q8" s="1" t="s">
        <v>29</v>
      </c>
      <c r="R8" s="1" t="str">
        <f>""</f>
        <v/>
      </c>
      <c r="S8" s="1" t="s">
        <v>30</v>
      </c>
    </row>
    <row r="9" spans="1:19" ht="43.2" x14ac:dyDescent="0.3">
      <c r="A9" s="1" t="s">
        <v>54</v>
      </c>
      <c r="B9" s="1">
        <v>25046</v>
      </c>
      <c r="C9" s="1" t="s">
        <v>86</v>
      </c>
      <c r="D9" s="1" t="s">
        <v>87</v>
      </c>
      <c r="E9" s="1" t="s">
        <v>88</v>
      </c>
      <c r="F9" s="6">
        <v>38478</v>
      </c>
      <c r="G9" s="1" t="s">
        <v>22</v>
      </c>
      <c r="H9" s="1" t="s">
        <v>23</v>
      </c>
      <c r="I9" s="1">
        <v>749606147</v>
      </c>
      <c r="J9" s="1" t="s">
        <v>89</v>
      </c>
      <c r="K9" s="1" t="s">
        <v>84</v>
      </c>
      <c r="L9" s="1" t="s">
        <v>85</v>
      </c>
      <c r="M9" s="1" t="s">
        <v>27</v>
      </c>
      <c r="N9" s="1" t="str">
        <f>""</f>
        <v/>
      </c>
      <c r="O9" s="1" t="str">
        <f>""</f>
        <v/>
      </c>
      <c r="P9" s="1" t="s">
        <v>28</v>
      </c>
      <c r="Q9" s="1" t="s">
        <v>29</v>
      </c>
      <c r="R9" s="1" t="str">
        <f>""</f>
        <v/>
      </c>
      <c r="S9" s="1" t="s">
        <v>30</v>
      </c>
    </row>
  </sheetData>
  <sortState xmlns:xlrd2="http://schemas.microsoft.com/office/spreadsheetml/2017/richdata2" ref="A2:S9">
    <sortCondition ref="O1:O9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165B4-3C78-44C3-B26D-3641FCF7D6E7}">
  <dimension ref="A1:S5"/>
  <sheetViews>
    <sheetView workbookViewId="0">
      <selection activeCell="L8" sqref="L8"/>
    </sheetView>
  </sheetViews>
  <sheetFormatPr baseColWidth="10" defaultRowHeight="14.4" x14ac:dyDescent="0.3"/>
  <cols>
    <col min="1" max="1" width="21.6640625" customWidth="1"/>
    <col min="2" max="2" width="0" hidden="1" customWidth="1"/>
    <col min="6" max="6" width="0" hidden="1" customWidth="1"/>
    <col min="9" max="10" width="0" hidden="1" customWidth="1"/>
    <col min="16" max="16" width="0" hidden="1" customWidth="1"/>
    <col min="18" max="19" width="0" hidden="1" customWidth="1"/>
  </cols>
  <sheetData>
    <row r="1" spans="1:19" ht="43.2" x14ac:dyDescent="0.3">
      <c r="A1" s="2" t="s">
        <v>90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spans="1:19" ht="43.2" x14ac:dyDescent="0.3">
      <c r="A2" s="4" t="s">
        <v>90</v>
      </c>
      <c r="B2" s="4">
        <v>16759</v>
      </c>
      <c r="C2" s="4" t="s">
        <v>99</v>
      </c>
      <c r="D2" s="4" t="s">
        <v>100</v>
      </c>
      <c r="E2" s="4" t="s">
        <v>101</v>
      </c>
      <c r="F2" s="5">
        <v>37236</v>
      </c>
      <c r="G2" s="4" t="s">
        <v>22</v>
      </c>
      <c r="H2" s="4" t="s">
        <v>23</v>
      </c>
      <c r="I2" s="4">
        <v>695923229</v>
      </c>
      <c r="J2" s="4" t="s">
        <v>102</v>
      </c>
      <c r="K2" s="4" t="s">
        <v>25</v>
      </c>
      <c r="L2" s="4" t="s">
        <v>26</v>
      </c>
      <c r="M2" s="4" t="s">
        <v>27</v>
      </c>
      <c r="N2" s="4" t="str">
        <f>"600"</f>
        <v>600</v>
      </c>
      <c r="O2" s="4" t="str">
        <f>"1"</f>
        <v>1</v>
      </c>
      <c r="P2" s="4" t="s">
        <v>36</v>
      </c>
      <c r="Q2" s="4" t="s">
        <v>59</v>
      </c>
      <c r="R2" s="4" t="str">
        <f>""</f>
        <v/>
      </c>
      <c r="S2" s="4" t="s">
        <v>30</v>
      </c>
    </row>
    <row r="3" spans="1:19" ht="43.2" x14ac:dyDescent="0.3">
      <c r="A3" s="4" t="s">
        <v>90</v>
      </c>
      <c r="B3" s="4">
        <v>18918</v>
      </c>
      <c r="C3" s="4" t="s">
        <v>103</v>
      </c>
      <c r="D3" s="4" t="s">
        <v>104</v>
      </c>
      <c r="E3" s="4" t="s">
        <v>105</v>
      </c>
      <c r="F3" s="5">
        <v>37788</v>
      </c>
      <c r="G3" s="4" t="s">
        <v>22</v>
      </c>
      <c r="H3" s="4" t="s">
        <v>23</v>
      </c>
      <c r="I3" s="4">
        <v>663667028</v>
      </c>
      <c r="J3" s="4" t="s">
        <v>106</v>
      </c>
      <c r="K3" s="4" t="s">
        <v>25</v>
      </c>
      <c r="L3" s="4" t="s">
        <v>26</v>
      </c>
      <c r="M3" s="4" t="s">
        <v>27</v>
      </c>
      <c r="N3" s="4" t="str">
        <f>"540"</f>
        <v>540</v>
      </c>
      <c r="O3" s="4" t="str">
        <f>"2"</f>
        <v>2</v>
      </c>
      <c r="P3" s="4" t="s">
        <v>36</v>
      </c>
      <c r="Q3" s="4" t="s">
        <v>37</v>
      </c>
      <c r="R3" s="4" t="str">
        <f>""</f>
        <v/>
      </c>
      <c r="S3" s="4" t="s">
        <v>30</v>
      </c>
    </row>
    <row r="4" spans="1:19" ht="43.2" x14ac:dyDescent="0.3">
      <c r="A4" s="4" t="s">
        <v>90</v>
      </c>
      <c r="B4" s="4">
        <v>16654</v>
      </c>
      <c r="C4" s="4" t="s">
        <v>95</v>
      </c>
      <c r="D4" s="4" t="s">
        <v>96</v>
      </c>
      <c r="E4" s="4" t="s">
        <v>97</v>
      </c>
      <c r="F4" s="5">
        <v>37755</v>
      </c>
      <c r="G4" s="4" t="s">
        <v>22</v>
      </c>
      <c r="H4" s="4" t="s">
        <v>23</v>
      </c>
      <c r="I4" s="4">
        <v>645242085</v>
      </c>
      <c r="J4" s="4" t="s">
        <v>98</v>
      </c>
      <c r="K4" s="4" t="s">
        <v>25</v>
      </c>
      <c r="L4" s="4" t="s">
        <v>26</v>
      </c>
      <c r="M4" s="4" t="s">
        <v>27</v>
      </c>
      <c r="N4" s="4" t="str">
        <f>"440"</f>
        <v>440</v>
      </c>
      <c r="O4" s="4" t="str">
        <f>"3"</f>
        <v>3</v>
      </c>
      <c r="P4" s="4" t="s">
        <v>36</v>
      </c>
      <c r="Q4" s="4" t="s">
        <v>37</v>
      </c>
      <c r="R4" s="4" t="str">
        <f>""</f>
        <v/>
      </c>
      <c r="S4" s="4" t="s">
        <v>30</v>
      </c>
    </row>
    <row r="5" spans="1:19" ht="43.2" x14ac:dyDescent="0.3">
      <c r="A5" s="4" t="s">
        <v>90</v>
      </c>
      <c r="B5" s="4">
        <v>15480</v>
      </c>
      <c r="C5" s="4" t="s">
        <v>91</v>
      </c>
      <c r="D5" s="4" t="s">
        <v>92</v>
      </c>
      <c r="E5" s="4" t="s">
        <v>93</v>
      </c>
      <c r="F5" s="5">
        <v>37859</v>
      </c>
      <c r="G5" s="4" t="s">
        <v>22</v>
      </c>
      <c r="H5" s="4" t="s">
        <v>23</v>
      </c>
      <c r="I5" s="4">
        <v>757503084</v>
      </c>
      <c r="J5" s="4" t="s">
        <v>94</v>
      </c>
      <c r="K5" s="4" t="s">
        <v>25</v>
      </c>
      <c r="L5" s="4" t="s">
        <v>26</v>
      </c>
      <c r="M5" s="4" t="s">
        <v>27</v>
      </c>
      <c r="N5" s="4" t="str">
        <f>""</f>
        <v/>
      </c>
      <c r="O5" s="4" t="str">
        <f>""</f>
        <v/>
      </c>
      <c r="P5" s="4" t="s">
        <v>28</v>
      </c>
      <c r="Q5" s="4" t="s">
        <v>37</v>
      </c>
      <c r="R5" s="4" t="str">
        <f>""</f>
        <v/>
      </c>
      <c r="S5" s="4" t="s">
        <v>30</v>
      </c>
    </row>
  </sheetData>
  <sortState xmlns:xlrd2="http://schemas.microsoft.com/office/spreadsheetml/2017/richdata2" ref="A2:S5">
    <sortCondition ref="O1:O5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FF0A7-492C-4B47-98F7-32BE43731BA0}">
  <dimension ref="A1:S4"/>
  <sheetViews>
    <sheetView tabSelected="1" workbookViewId="0">
      <selection activeCell="D12" sqref="D12"/>
    </sheetView>
  </sheetViews>
  <sheetFormatPr baseColWidth="10" defaultRowHeight="14.4" x14ac:dyDescent="0.3"/>
  <cols>
    <col min="1" max="1" width="22.88671875" customWidth="1"/>
    <col min="2" max="2" width="0" hidden="1" customWidth="1"/>
    <col min="6" max="6" width="0" hidden="1" customWidth="1"/>
    <col min="9" max="10" width="0" hidden="1" customWidth="1"/>
    <col min="18" max="19" width="0" hidden="1" customWidth="1"/>
  </cols>
  <sheetData>
    <row r="1" spans="1:19" ht="43.2" x14ac:dyDescent="0.3">
      <c r="A1" s="2" t="s">
        <v>107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spans="1:19" ht="43.2" x14ac:dyDescent="0.3">
      <c r="A2" s="1" t="s">
        <v>107</v>
      </c>
      <c r="B2" s="1">
        <v>13929</v>
      </c>
      <c r="C2" s="1" t="s">
        <v>108</v>
      </c>
      <c r="D2" s="1" t="s">
        <v>109</v>
      </c>
      <c r="E2" s="1" t="s">
        <v>110</v>
      </c>
      <c r="F2" s="6">
        <v>38736</v>
      </c>
      <c r="G2" s="1" t="s">
        <v>22</v>
      </c>
      <c r="H2" s="1" t="s">
        <v>23</v>
      </c>
      <c r="I2" s="1">
        <v>666773151</v>
      </c>
      <c r="J2" s="1" t="s">
        <v>111</v>
      </c>
      <c r="K2" s="1" t="s">
        <v>25</v>
      </c>
      <c r="L2" s="1" t="s">
        <v>26</v>
      </c>
      <c r="M2" s="1" t="s">
        <v>27</v>
      </c>
      <c r="N2" s="1" t="str">
        <f>"542,5"</f>
        <v>542,5</v>
      </c>
      <c r="O2" s="1">
        <v>1</v>
      </c>
      <c r="P2" s="1" t="s">
        <v>36</v>
      </c>
      <c r="Q2" s="1" t="s">
        <v>37</v>
      </c>
      <c r="R2" s="1" t="str">
        <f>""</f>
        <v/>
      </c>
      <c r="S2" s="1" t="s">
        <v>30</v>
      </c>
    </row>
    <row r="3" spans="1:19" ht="43.2" x14ac:dyDescent="0.3">
      <c r="A3" s="1" t="s">
        <v>107</v>
      </c>
      <c r="B3" s="1">
        <v>24860</v>
      </c>
      <c r="C3" s="1" t="s">
        <v>112</v>
      </c>
      <c r="D3" s="1" t="s">
        <v>113</v>
      </c>
      <c r="E3" s="1" t="s">
        <v>114</v>
      </c>
      <c r="F3" s="6">
        <v>37634</v>
      </c>
      <c r="G3" s="1" t="s">
        <v>22</v>
      </c>
      <c r="H3" s="1" t="s">
        <v>23</v>
      </c>
      <c r="I3" s="1">
        <v>641067924</v>
      </c>
      <c r="J3" s="1" t="s">
        <v>115</v>
      </c>
      <c r="K3" s="1" t="s">
        <v>25</v>
      </c>
      <c r="L3" s="1" t="s">
        <v>26</v>
      </c>
      <c r="M3" s="1" t="s">
        <v>27</v>
      </c>
      <c r="N3" s="1" t="str">
        <f>""</f>
        <v/>
      </c>
      <c r="O3" s="1" t="str">
        <f>""</f>
        <v/>
      </c>
      <c r="P3" s="1" t="s">
        <v>28</v>
      </c>
      <c r="Q3" s="1" t="s">
        <v>29</v>
      </c>
      <c r="R3" s="1" t="str">
        <f>""</f>
        <v/>
      </c>
      <c r="S3" s="1" t="s">
        <v>30</v>
      </c>
    </row>
    <row r="4" spans="1:19" ht="43.2" x14ac:dyDescent="0.3">
      <c r="A4" s="1" t="s">
        <v>107</v>
      </c>
      <c r="B4" s="1">
        <v>25086</v>
      </c>
      <c r="C4" s="1" t="s">
        <v>116</v>
      </c>
      <c r="D4" s="1" t="s">
        <v>117</v>
      </c>
      <c r="E4" s="1" t="s">
        <v>118</v>
      </c>
      <c r="F4" s="6">
        <v>37773</v>
      </c>
      <c r="G4" s="1" t="s">
        <v>22</v>
      </c>
      <c r="H4" s="1" t="s">
        <v>23</v>
      </c>
      <c r="I4" s="1">
        <v>781917208</v>
      </c>
      <c r="J4" s="1" t="s">
        <v>119</v>
      </c>
      <c r="K4" s="1" t="s">
        <v>120</v>
      </c>
      <c r="L4" s="1" t="s">
        <v>121</v>
      </c>
      <c r="M4" s="1" t="s">
        <v>27</v>
      </c>
      <c r="N4" s="1" t="str">
        <f>""</f>
        <v/>
      </c>
      <c r="O4" s="1" t="str">
        <f>""</f>
        <v/>
      </c>
      <c r="P4" s="1" t="s">
        <v>28</v>
      </c>
      <c r="Q4" s="1" t="s">
        <v>29</v>
      </c>
      <c r="R4" s="1" t="str">
        <f>""</f>
        <v/>
      </c>
      <c r="S4" s="1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12</vt:i4>
      </vt:variant>
    </vt:vector>
  </HeadingPairs>
  <TitlesOfParts>
    <vt:vector size="12" baseType="lpstr">
      <vt:lpstr>- 52 F</vt:lpstr>
      <vt:lpstr>-57 F</vt:lpstr>
      <vt:lpstr>-63 F</vt:lpstr>
      <vt:lpstr>-69 F</vt:lpstr>
      <vt:lpstr>-76 F</vt:lpstr>
      <vt:lpstr>-84 F</vt:lpstr>
      <vt:lpstr>- 59 H</vt:lpstr>
      <vt:lpstr>-66 H</vt:lpstr>
      <vt:lpstr>-74 H</vt:lpstr>
      <vt:lpstr>-83 H</vt:lpstr>
      <vt:lpstr>-93 H</vt:lpstr>
      <vt:lpstr>-105 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CYPRIEN FFSU</dc:creator>
  <cp:lastModifiedBy>Cyprien AVET</cp:lastModifiedBy>
  <dcterms:created xsi:type="dcterms:W3CDTF">2025-03-06T11:00:25Z</dcterms:created>
  <dcterms:modified xsi:type="dcterms:W3CDTF">2025-03-06T11:00:25Z</dcterms:modified>
</cp:coreProperties>
</file>